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2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Лист1!$2:$3</definedName>
  </definedNames>
  <calcPr calcId="145621"/>
</workbook>
</file>

<file path=xl/calcChain.xml><?xml version="1.0" encoding="utf-8"?>
<calcChain xmlns="http://schemas.openxmlformats.org/spreadsheetml/2006/main">
  <c r="B62" i="1" l="1"/>
  <c r="B6" i="1"/>
  <c r="B19" i="1"/>
  <c r="B18" i="1" s="1"/>
  <c r="D17" i="1" l="1"/>
  <c r="B12" i="1"/>
  <c r="B5" i="1" s="1"/>
  <c r="B24" i="1" s="1"/>
  <c r="D16" i="1"/>
  <c r="D15" i="1"/>
  <c r="C77" i="1" l="1"/>
  <c r="B74" i="1"/>
  <c r="B66" i="1"/>
  <c r="B61" i="1"/>
  <c r="B60" i="1"/>
  <c r="B59" i="1"/>
  <c r="B58" i="1"/>
  <c r="B57" i="1"/>
  <c r="B55" i="1"/>
  <c r="D54" i="1"/>
  <c r="B54" i="1" s="1"/>
  <c r="B53" i="1"/>
  <c r="B52" i="1"/>
  <c r="D51" i="1"/>
  <c r="B51" i="1" s="1"/>
  <c r="B50" i="1"/>
  <c r="B49" i="1"/>
  <c r="D48" i="1"/>
  <c r="B48" i="1" s="1"/>
  <c r="D47" i="1"/>
  <c r="B46" i="1"/>
  <c r="C45" i="1"/>
  <c r="B39" i="1"/>
  <c r="B38" i="1"/>
  <c r="B37" i="1"/>
  <c r="B36" i="1"/>
  <c r="D35" i="1"/>
  <c r="D33" i="1"/>
  <c r="C32" i="1"/>
  <c r="B30" i="1"/>
  <c r="B29" i="1"/>
  <c r="D28" i="1"/>
  <c r="D26" i="1"/>
  <c r="C26" i="1"/>
  <c r="D18" i="1"/>
  <c r="C23" i="1"/>
  <c r="C22" i="1"/>
  <c r="D14" i="1"/>
  <c r="D13" i="1"/>
  <c r="C12" i="1"/>
  <c r="D11" i="1"/>
  <c r="D10" i="1"/>
  <c r="D9" i="1"/>
  <c r="D8" i="1"/>
  <c r="D7" i="1"/>
  <c r="C6" i="1"/>
  <c r="B63" i="1" l="1"/>
  <c r="C19" i="1"/>
  <c r="C18" i="1" s="1"/>
  <c r="C24" i="1" s="1"/>
  <c r="C5" i="1"/>
  <c r="D6" i="1"/>
  <c r="D45" i="1"/>
  <c r="B28" i="1"/>
  <c r="D32" i="1"/>
  <c r="C62" i="1"/>
  <c r="B35" i="1"/>
  <c r="B47" i="1"/>
  <c r="D12" i="1"/>
  <c r="D62" i="1" l="1"/>
  <c r="D5" i="1"/>
  <c r="D24" i="1"/>
  <c r="B77" i="1"/>
  <c r="B65" i="1" s="1"/>
</calcChain>
</file>

<file path=xl/sharedStrings.xml><?xml version="1.0" encoding="utf-8"?>
<sst xmlns="http://schemas.openxmlformats.org/spreadsheetml/2006/main" count="73" uniqueCount="70">
  <si>
    <t>Наименование показателя</t>
  </si>
  <si>
    <t>в т.ч. за счет целевых межбюджетных трансфертов</t>
  </si>
  <si>
    <t>Собственные средства</t>
  </si>
  <si>
    <t>ДОХОДЫ</t>
  </si>
  <si>
    <t>Налоговые доходы</t>
  </si>
  <si>
    <t>Налог на доходы физических лиц</t>
  </si>
  <si>
    <t>Налоги на товары, реализуемые на территории РФ (акцизы)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</si>
  <si>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</si>
  <si>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</si>
  <si>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</si>
  <si>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</si>
  <si>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гос. и муниципального имущества</t>
  </si>
  <si>
    <t>Доходы от оказания платных услуг и компенсации затрат государства</t>
  </si>
  <si>
    <t>Безвозмездные поступления от других бюджетов бюджетной системы, в том числе:</t>
  </si>
  <si>
    <t>- субвенции бюджетам бюджетной системы РФ</t>
  </si>
  <si>
    <t>- иные межбюджетные трансферты</t>
  </si>
  <si>
    <t>Всего доходов</t>
  </si>
  <si>
    <t>РАСХОДЫ</t>
  </si>
  <si>
    <t>фрахтование автотранспорта для перевозки пассажиров на о.Б.Уссурийский</t>
  </si>
  <si>
    <t>уплата налогов, исполнение судебных актов, компенсации, торговые процедуры</t>
  </si>
  <si>
    <t>содержание аппарата муниципальных служащих</t>
  </si>
  <si>
    <t>обеспечение деятельности  МКУ "ЦЗ и МТО Хабаровского муниципального района"</t>
  </si>
  <si>
    <t>социальные выплаты (доплаты к пенсиям, Почетный гражданин, ветеранские организации и пр)</t>
  </si>
  <si>
    <t>содержание Собрания депутатов и КСП</t>
  </si>
  <si>
    <t>субсидия "Редакции газеты" "Сельская новь"</t>
  </si>
  <si>
    <t>резервные фонды</t>
  </si>
  <si>
    <t>обеспечение деятельности учебно-методических кабинетов, централизованных бухгалтерий, групп хозяйственного обслуживания</t>
  </si>
  <si>
    <t>ЗАГС</t>
  </si>
  <si>
    <t>строительство дошкольного образовательного учреждения в с. Тополево</t>
  </si>
  <si>
    <t>ПСД, экспертиза, тех задание на строит-во школы на 250 мест в с. Мичуринское</t>
  </si>
  <si>
    <t>ПСД, экспертиза, тех задание на строит-во школы на528 мест в п. Корфовский</t>
  </si>
  <si>
    <t>ПСД культурно-досугового центра с.  Кукан</t>
  </si>
  <si>
    <t>строительство социально-культурного центра в с. Осиновая речка</t>
  </si>
  <si>
    <t>Всего расходов</t>
  </si>
  <si>
    <t>Результат исполнения бюджета (дефицит "--", профицит "+")</t>
  </si>
  <si>
    <t>ИСТОЧНИКИ ПОКРЫТИЯ ДЕФИЦИТА</t>
  </si>
  <si>
    <t>Всего источники  финансирования дефицита</t>
  </si>
  <si>
    <t>Кредиты  кредитных организаций</t>
  </si>
  <si>
    <t>получение</t>
  </si>
  <si>
    <t>погашение</t>
  </si>
  <si>
    <t>Бюджетные кредиты</t>
  </si>
  <si>
    <t>Продажа акций</t>
  </si>
  <si>
    <t>Исполнение государственных и муниципальных гарантий</t>
  </si>
  <si>
    <t>Бюджетные кредиты (юридическим лицам)</t>
  </si>
  <si>
    <t>возврат</t>
  </si>
  <si>
    <t>предоставление</t>
  </si>
  <si>
    <t>Изменение остатков средств бюджета</t>
  </si>
  <si>
    <t>О.А. Гусева</t>
  </si>
  <si>
    <t>Налоговые и неналоговые доходы</t>
  </si>
  <si>
    <t>Безвозмездные поступления</t>
  </si>
  <si>
    <t>Непрограммные расходы</t>
  </si>
  <si>
    <t>-дотации бюджетам сельских поселений на выравнивание бюджетной обеспеченности</t>
  </si>
  <si>
    <t>Доходы от продажи материальных и нематериальных активов</t>
  </si>
  <si>
    <t>Штрафы, санкции, возмещение ущерба</t>
  </si>
  <si>
    <t>- субсидии бюджетам бюджетной системы РФ</t>
  </si>
  <si>
    <t>Муниципальная целевая программа "Развитие и поддержка малого и среднего предпринимательства в Ракитненском сельском поселении Хабаровского муниципального района Хабаровского края на 2020-2030 годы"</t>
  </si>
  <si>
    <t>Прочие неналоговые доходы</t>
  </si>
  <si>
    <t>Главный специалист                                                                О.Н. Нестерова</t>
  </si>
  <si>
    <t>Муниципальная программа "Комплексное благоустройство территории  Ракитненского сельского поселения Хабаровского муниципального района Хабаровского края на 2022-2024 годы"</t>
  </si>
  <si>
    <t>Муниципальная программа "Развитие физической культуры и спорта на территории Ракитненского сельского поселения Хабаровского муниципального районаХабаровского края на 2022-2024 годы"</t>
  </si>
  <si>
    <t>Глава Ракитненского сельского поселения                             С.В. Матвеев</t>
  </si>
  <si>
    <t>Ожидаемое исполнение (тыс. руб.)</t>
  </si>
  <si>
    <t>Муниципальная программа "Развитие культуры в Ракитненском сельском поселении Хабаровского муниципального районаХабаровского края на 2024-2026 годы"</t>
  </si>
  <si>
    <t>Муниципальная программа "Развитие физической культуры и спорта на территории Ракитненского сельского поселения Хабаровского муниципального районаХабаровского края на 2024-2026 годы"</t>
  </si>
  <si>
    <t>Муниципальная программа "Обеспечение первичных мер пожарной безопасности на территории Ракитненского сельского поселения Хабаровского муниципального района Хабаровского края на 2023 - 2025 годы"</t>
  </si>
  <si>
    <t>Муниципальная программа "Автомобильные дороги местного значения Ракитненского сельского поселения Хабаровского муниципального района Хабаровского края на период 2024-2026 годов"</t>
  </si>
  <si>
    <t xml:space="preserve">Муниципальная программа "Формирование современной городской среды на 2018-2024 годы" на территории Ракитненского сельского поселения Хабаровского муниципального района Хабаровского края </t>
  </si>
  <si>
    <t>Муниципальная программа "Профессиональная переподготовка, повышение квалификации лиц, замещающих муниципальные должности, муниципальных служащих администрации Ракитненского сельского поселения на 2024 - 2027 годы"</t>
  </si>
  <si>
    <t>Муниципальная программа "Поддержка местных инициатив и развитие территориального общественного самоуправления в Ракитненском сельском поселении Хабаровского муниципального района Хабаровского края на 2024 год"</t>
  </si>
  <si>
    <t xml:space="preserve">Оценка ожидаемого исполнения  бюджета                                                                                  Ракитненского сельского поселения Хабаровского муниципального района Хабаровского края за 2024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</si>
</sst>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2" borderId="0" xfId="0" applyFont="1" applyFill="1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11" fillId="2" borderId="1" xfId="0" applyFont="1" applyFill="1" applyBorder="1" applyAlignment="1"/>
    <xf numFmtId="0" fontId="11" fillId="2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top" wrapText="1"/>
    </xf>
    <xf numFmtId="4" fontId="11" fillId="3" borderId="1" xfId="0" applyNumberFormat="1" applyFont="1" applyFill="1" applyBorder="1" applyAlignment="1">
      <alignment horizontal="right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righ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wrapText="1"/>
    </xf>
    <xf numFmtId="4" fontId="11" fillId="2" borderId="1" xfId="0" applyNumberFormat="1" applyFont="1" applyFill="1" applyBorder="1" applyAlignment="1">
      <alignment wrapText="1"/>
    </xf>
    <xf numFmtId="4" fontId="11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left" wrapText="1"/>
    </xf>
    <xf numFmtId="4" fontId="11" fillId="2" borderId="1" xfId="0" applyNumberFormat="1" applyFont="1" applyFill="1" applyBorder="1" applyAlignment="1">
      <alignment horizontal="right"/>
    </xf>
    <xf numFmtId="165" fontId="11" fillId="3" borderId="1" xfId="0" applyNumberFormat="1" applyFont="1" applyFill="1" applyBorder="1" applyAlignment="1">
      <alignment horizontal="right" vertical="top" wrapText="1"/>
    </xf>
    <xf numFmtId="165" fontId="11" fillId="2" borderId="1" xfId="0" applyNumberFormat="1" applyFont="1" applyFill="1" applyBorder="1" applyAlignment="1">
      <alignment horizontal="right" vertical="top" wrapText="1"/>
    </xf>
    <xf numFmtId="165" fontId="12" fillId="2" borderId="1" xfId="0" applyNumberFormat="1" applyFont="1" applyFill="1" applyBorder="1" applyAlignment="1">
      <alignment horizontal="right" vertical="top" wrapText="1"/>
    </xf>
    <xf numFmtId="165" fontId="11" fillId="3" borderId="1" xfId="0" applyNumberFormat="1" applyFont="1" applyFill="1" applyBorder="1" applyAlignment="1">
      <alignment horizontal="right" vertical="center" wrapText="1"/>
    </xf>
    <xf numFmtId="165" fontId="9" fillId="3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/>
    </xf>
    <xf numFmtId="0" fontId="11" fillId="2" borderId="0" xfId="0" applyFont="1" applyFill="1" applyAlignment="1">
      <alignment wrapText="1"/>
    </xf>
    <xf numFmtId="0" fontId="12" fillId="3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left" wrapText="1"/>
    </xf>
    <xf numFmtId="165" fontId="12" fillId="2" borderId="1" xfId="0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left" wrapText="1"/>
    </xf>
    <xf numFmtId="2" fontId="9" fillId="0" borderId="0" xfId="0" applyNumberFormat="1" applyFont="1" applyAlignment="1">
      <alignment horizontal="center" wrapText="1"/>
    </xf>
    <xf numFmtId="2" fontId="10" fillId="0" borderId="0" xfId="0" applyNumberFormat="1" applyFont="1" applyAlignment="1">
      <alignment wrapText="1"/>
    </xf>
    <xf numFmtId="4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abSelected="1" workbookViewId="0">
      <selection activeCell="G6" sqref="G6"/>
    </sheetView>
  </sheetViews>
  <sheetFormatPr defaultRowHeight="15" x14ac:dyDescent="0.25"/>
  <cols>
    <col min="1" max="1" width="88.5703125" style="9" customWidth="1"/>
    <col min="2" max="2" width="17" style="9" customWidth="1"/>
    <col min="3" max="3" width="13.140625" style="9" hidden="1" customWidth="1"/>
    <col min="4" max="4" width="12.85546875" style="9" hidden="1" customWidth="1"/>
    <col min="5" max="16384" width="9.140625" style="5"/>
  </cols>
  <sheetData>
    <row r="1" spans="1:4" s="1" customFormat="1" ht="76.5" customHeight="1" x14ac:dyDescent="0.3">
      <c r="A1" s="44" t="s">
        <v>69</v>
      </c>
      <c r="B1" s="45"/>
      <c r="C1" s="45"/>
      <c r="D1" s="45"/>
    </row>
    <row r="2" spans="1:4" s="1" customFormat="1" ht="13.5" customHeight="1" x14ac:dyDescent="0.3">
      <c r="A2" s="48" t="s">
        <v>0</v>
      </c>
      <c r="B2" s="49" t="s">
        <v>61</v>
      </c>
      <c r="C2" s="12"/>
      <c r="D2" s="12"/>
    </row>
    <row r="3" spans="1:4" s="2" customFormat="1" ht="47.25" customHeight="1" x14ac:dyDescent="0.2">
      <c r="A3" s="48"/>
      <c r="B3" s="49"/>
      <c r="C3" s="13" t="s">
        <v>1</v>
      </c>
      <c r="D3" s="13" t="s">
        <v>2</v>
      </c>
    </row>
    <row r="4" spans="1:4" s="2" customFormat="1" ht="18.75" x14ac:dyDescent="0.2">
      <c r="A4" s="14" t="s">
        <v>3</v>
      </c>
      <c r="B4" s="14"/>
      <c r="C4" s="14"/>
      <c r="D4" s="14"/>
    </row>
    <row r="5" spans="1:4" s="2" customFormat="1" ht="18.75" x14ac:dyDescent="0.2">
      <c r="A5" s="15" t="s">
        <v>48</v>
      </c>
      <c r="B5" s="31">
        <f>B6+B12</f>
        <v>38721</v>
      </c>
      <c r="C5" s="17">
        <f t="shared" ref="C5:D5" si="0">C6+C12</f>
        <v>0</v>
      </c>
      <c r="D5" s="17">
        <f t="shared" si="0"/>
        <v>38721</v>
      </c>
    </row>
    <row r="6" spans="1:4" s="2" customFormat="1" ht="18.75" x14ac:dyDescent="0.2">
      <c r="A6" s="18" t="s">
        <v>4</v>
      </c>
      <c r="B6" s="31">
        <f>B7+B8+B9+B10+B11</f>
        <v>37128</v>
      </c>
      <c r="C6" s="16">
        <f t="shared" ref="C6:D6" si="1">SUM(C7:C11)</f>
        <v>0</v>
      </c>
      <c r="D6" s="16">
        <f t="shared" si="1"/>
        <v>37128</v>
      </c>
    </row>
    <row r="7" spans="1:4" s="3" customFormat="1" ht="18.75" x14ac:dyDescent="0.2">
      <c r="A7" s="18" t="s">
        <v>5</v>
      </c>
      <c r="B7" s="31">
        <v>3030</v>
      </c>
      <c r="C7" s="16"/>
      <c r="D7" s="16">
        <f>B7</f>
        <v>3030</v>
      </c>
    </row>
    <row r="8" spans="1:4" s="3" customFormat="1" ht="18.75" x14ac:dyDescent="0.2">
      <c r="A8" s="18" t="s">
        <v>6</v>
      </c>
      <c r="B8" s="31">
        <v>2564</v>
      </c>
      <c r="C8" s="16"/>
      <c r="D8" s="16">
        <f t="shared" ref="D8:D17" si="2">B8</f>
        <v>2564</v>
      </c>
    </row>
    <row r="9" spans="1:4" s="3" customFormat="1" ht="18.75" x14ac:dyDescent="0.2">
      <c r="A9" s="18" t="s">
        <v>7</v>
      </c>
      <c r="B9" s="31">
        <v>13145</v>
      </c>
      <c r="C9" s="16"/>
      <c r="D9" s="16">
        <f t="shared" si="2"/>
        <v>13145</v>
      </c>
    </row>
    <row r="10" spans="1:4" s="3" customFormat="1" ht="18.75" x14ac:dyDescent="0.2">
      <c r="A10" s="18" t="s">
        <v>8</v>
      </c>
      <c r="B10" s="31">
        <v>18377</v>
      </c>
      <c r="C10" s="16"/>
      <c r="D10" s="16">
        <f t="shared" si="2"/>
        <v>18377</v>
      </c>
    </row>
    <row r="11" spans="1:4" s="3" customFormat="1" ht="18.75" x14ac:dyDescent="0.2">
      <c r="A11" s="18" t="s">
        <v>9</v>
      </c>
      <c r="B11" s="31">
        <v>12</v>
      </c>
      <c r="C11" s="16"/>
      <c r="D11" s="16">
        <f t="shared" si="2"/>
        <v>12</v>
      </c>
    </row>
    <row r="12" spans="1:4" s="3" customFormat="1" ht="18.75" x14ac:dyDescent="0.2">
      <c r="A12" s="18" t="s">
        <v>10</v>
      </c>
      <c r="B12" s="31">
        <f>B13+B14+B17+B15+B16</f>
        <v>1593</v>
      </c>
      <c r="C12" s="16">
        <f>SUM(C13:C17)</f>
        <v>0</v>
      </c>
      <c r="D12" s="16">
        <f>SUM(D13:D17)</f>
        <v>1593</v>
      </c>
    </row>
    <row r="13" spans="1:4" s="3" customFormat="1" ht="18.75" x14ac:dyDescent="0.2">
      <c r="A13" s="18" t="s">
        <v>11</v>
      </c>
      <c r="B13" s="31">
        <v>749</v>
      </c>
      <c r="C13" s="16"/>
      <c r="D13" s="16">
        <f t="shared" si="2"/>
        <v>749</v>
      </c>
    </row>
    <row r="14" spans="1:4" s="3" customFormat="1" ht="18.75" x14ac:dyDescent="0.2">
      <c r="A14" s="18" t="s">
        <v>12</v>
      </c>
      <c r="B14" s="31">
        <v>844</v>
      </c>
      <c r="C14" s="16"/>
      <c r="D14" s="16">
        <f t="shared" si="2"/>
        <v>844</v>
      </c>
    </row>
    <row r="15" spans="1:4" s="3" customFormat="1" ht="18.75" x14ac:dyDescent="0.2">
      <c r="A15" s="18" t="s">
        <v>52</v>
      </c>
      <c r="B15" s="31">
        <v>0</v>
      </c>
      <c r="C15" s="16"/>
      <c r="D15" s="16">
        <f t="shared" si="2"/>
        <v>0</v>
      </c>
    </row>
    <row r="16" spans="1:4" s="3" customFormat="1" ht="18.75" x14ac:dyDescent="0.2">
      <c r="A16" s="18" t="s">
        <v>53</v>
      </c>
      <c r="B16" s="31">
        <v>0</v>
      </c>
      <c r="C16" s="16"/>
      <c r="D16" s="16">
        <f t="shared" si="2"/>
        <v>0</v>
      </c>
    </row>
    <row r="17" spans="1:4" s="3" customFormat="1" ht="18.75" x14ac:dyDescent="0.2">
      <c r="A17" s="18" t="s">
        <v>56</v>
      </c>
      <c r="B17" s="31">
        <v>0</v>
      </c>
      <c r="C17" s="16"/>
      <c r="D17" s="16">
        <f t="shared" si="2"/>
        <v>0</v>
      </c>
    </row>
    <row r="18" spans="1:4" s="2" customFormat="1" ht="28.5" customHeight="1" x14ac:dyDescent="0.2">
      <c r="A18" s="18" t="s">
        <v>49</v>
      </c>
      <c r="B18" s="32">
        <f>B19</f>
        <v>12617.744999999999</v>
      </c>
      <c r="C18" s="19" t="e">
        <f>+C19+#REF!+#REF!+#REF!</f>
        <v>#REF!</v>
      </c>
      <c r="D18" s="19" t="e">
        <f>+D19+#REF!+#REF!+#REF!</f>
        <v>#REF!</v>
      </c>
    </row>
    <row r="19" spans="1:4" s="2" customFormat="1" ht="23.25" customHeight="1" x14ac:dyDescent="0.2">
      <c r="A19" s="18" t="s">
        <v>13</v>
      </c>
      <c r="B19" s="32">
        <f>B20+B21+B22+B23</f>
        <v>12617.744999999999</v>
      </c>
      <c r="C19" s="19" t="e">
        <f>C21+C22+C23+#REF!</f>
        <v>#REF!</v>
      </c>
      <c r="D19" s="19">
        <v>3677</v>
      </c>
    </row>
    <row r="20" spans="1:4" s="2" customFormat="1" ht="42" customHeight="1" x14ac:dyDescent="0.2">
      <c r="A20" s="18" t="s">
        <v>51</v>
      </c>
      <c r="B20" s="32">
        <v>201.57</v>
      </c>
      <c r="C20" s="19"/>
      <c r="D20" s="19"/>
    </row>
    <row r="21" spans="1:4" s="2" customFormat="1" ht="25.5" customHeight="1" x14ac:dyDescent="0.2">
      <c r="A21" s="18" t="s">
        <v>54</v>
      </c>
      <c r="B21" s="32">
        <v>6086.4979999999996</v>
      </c>
      <c r="C21" s="19">
        <v>175288.997</v>
      </c>
      <c r="D21" s="19"/>
    </row>
    <row r="22" spans="1:4" s="2" customFormat="1" ht="24" customHeight="1" x14ac:dyDescent="0.2">
      <c r="A22" s="18" t="s">
        <v>14</v>
      </c>
      <c r="B22" s="32">
        <v>1100.1759999999999</v>
      </c>
      <c r="C22" s="19">
        <f>508293.27-3677</f>
        <v>504616.27</v>
      </c>
      <c r="D22" s="19">
        <v>3677</v>
      </c>
    </row>
    <row r="23" spans="1:4" s="2" customFormat="1" ht="24" customHeight="1" x14ac:dyDescent="0.2">
      <c r="A23" s="18" t="s">
        <v>15</v>
      </c>
      <c r="B23" s="32">
        <v>5229.5010000000002</v>
      </c>
      <c r="C23" s="19">
        <f>769378.09+3677</f>
        <v>773055.09</v>
      </c>
      <c r="D23" s="19">
        <v>0</v>
      </c>
    </row>
    <row r="24" spans="1:4" s="4" customFormat="1" ht="19.5" x14ac:dyDescent="0.25">
      <c r="A24" s="20" t="s">
        <v>16</v>
      </c>
      <c r="B24" s="33">
        <f>B5+B18</f>
        <v>51338.744999999995</v>
      </c>
      <c r="C24" s="21" t="e">
        <f>C18+C12+C6</f>
        <v>#REF!</v>
      </c>
      <c r="D24" s="21" t="e">
        <f>D18+D12+D6</f>
        <v>#REF!</v>
      </c>
    </row>
    <row r="25" spans="1:4" ht="18.75" x14ac:dyDescent="0.25">
      <c r="A25" s="50" t="s">
        <v>17</v>
      </c>
      <c r="B25" s="50"/>
      <c r="C25" s="22"/>
      <c r="D25" s="22"/>
    </row>
    <row r="26" spans="1:4" s="6" customFormat="1" ht="75" x14ac:dyDescent="0.25">
      <c r="A26" s="23" t="s">
        <v>67</v>
      </c>
      <c r="B26" s="34">
        <v>30</v>
      </c>
      <c r="C26" s="22">
        <f>1128.98+6173</f>
        <v>7301.98</v>
      </c>
      <c r="D26" s="22">
        <f>106385.9-1128.98</f>
        <v>105256.92</v>
      </c>
    </row>
    <row r="27" spans="1:4" s="6" customFormat="1" ht="79.5" customHeight="1" x14ac:dyDescent="0.25">
      <c r="A27" s="23" t="s">
        <v>64</v>
      </c>
      <c r="B27" s="34">
        <v>452</v>
      </c>
      <c r="C27" s="22">
        <v>6810</v>
      </c>
      <c r="D27" s="22">
        <v>21275.03</v>
      </c>
    </row>
    <row r="28" spans="1:4" s="6" customFormat="1" ht="18.75" hidden="1" x14ac:dyDescent="0.25">
      <c r="A28" s="23"/>
      <c r="B28" s="22">
        <f t="shared" ref="B28:B30" si="3">C28+D28</f>
        <v>33245.25</v>
      </c>
      <c r="C28" s="22">
        <v>2001</v>
      </c>
      <c r="D28" s="22">
        <f>31241.65+2.6</f>
        <v>31244.25</v>
      </c>
    </row>
    <row r="29" spans="1:4" s="6" customFormat="1" ht="18.75" hidden="1" x14ac:dyDescent="0.25">
      <c r="A29" s="23"/>
      <c r="B29" s="22">
        <f t="shared" si="3"/>
        <v>26403.200000000001</v>
      </c>
      <c r="C29" s="22"/>
      <c r="D29" s="22">
        <v>26403.200000000001</v>
      </c>
    </row>
    <row r="30" spans="1:4" s="6" customFormat="1" ht="18.75" hidden="1" x14ac:dyDescent="0.25">
      <c r="A30" s="23"/>
      <c r="B30" s="22">
        <f t="shared" si="3"/>
        <v>1314.38</v>
      </c>
      <c r="C30" s="22"/>
      <c r="D30" s="22">
        <v>1314.38</v>
      </c>
    </row>
    <row r="31" spans="1:4" s="6" customFormat="1" ht="79.5" customHeight="1" x14ac:dyDescent="0.25">
      <c r="A31" s="23" t="s">
        <v>58</v>
      </c>
      <c r="B31" s="34">
        <v>9205.6080000000002</v>
      </c>
      <c r="C31" s="22">
        <v>156.13</v>
      </c>
      <c r="D31" s="22">
        <v>2170</v>
      </c>
    </row>
    <row r="32" spans="1:4" s="6" customFormat="1" ht="106.5" customHeight="1" x14ac:dyDescent="0.25">
      <c r="A32" s="23" t="s">
        <v>65</v>
      </c>
      <c r="B32" s="34">
        <v>6851.0420000000004</v>
      </c>
      <c r="C32" s="22">
        <f>C33+C34+C35+C36+C37+C38+C39+C40</f>
        <v>859071.14</v>
      </c>
      <c r="D32" s="22">
        <f>+D33+D34+D35+D37+D38+D39</f>
        <v>575892.66</v>
      </c>
    </row>
    <row r="33" spans="1:4" s="6" customFormat="1" ht="75" hidden="1" x14ac:dyDescent="0.25">
      <c r="A33" s="23" t="s">
        <v>55</v>
      </c>
      <c r="B33" s="34">
        <v>0</v>
      </c>
      <c r="C33" s="22">
        <v>137093.04999999999</v>
      </c>
      <c r="D33" s="22">
        <f>282291.05+4000</f>
        <v>286291.05</v>
      </c>
    </row>
    <row r="34" spans="1:4" s="6" customFormat="1" ht="56.25" hidden="1" x14ac:dyDescent="0.25">
      <c r="A34" s="23" t="s">
        <v>59</v>
      </c>
      <c r="B34" s="34">
        <v>100</v>
      </c>
      <c r="C34" s="22">
        <v>7412.04</v>
      </c>
      <c r="D34" s="22">
        <v>43485.86</v>
      </c>
    </row>
    <row r="35" spans="1:4" s="6" customFormat="1" ht="18.75" hidden="1" x14ac:dyDescent="0.25">
      <c r="A35" s="23"/>
      <c r="B35" s="22">
        <f t="shared" ref="B35:B38" si="4">+C35+D35</f>
        <v>814845.49</v>
      </c>
      <c r="C35" s="22">
        <v>615772.56000000006</v>
      </c>
      <c r="D35" s="22">
        <f>195038.72+4034.21</f>
        <v>199072.93</v>
      </c>
    </row>
    <row r="36" spans="1:4" s="6" customFormat="1" ht="18.75" hidden="1" x14ac:dyDescent="0.25">
      <c r="A36" s="23"/>
      <c r="B36" s="22">
        <f t="shared" si="4"/>
        <v>5000</v>
      </c>
      <c r="C36" s="22">
        <v>5000</v>
      </c>
      <c r="D36" s="22"/>
    </row>
    <row r="37" spans="1:4" s="6" customFormat="1" ht="18.75" hidden="1" x14ac:dyDescent="0.25">
      <c r="A37" s="23"/>
      <c r="B37" s="22">
        <f t="shared" si="4"/>
        <v>9165.7999999999993</v>
      </c>
      <c r="C37" s="22"/>
      <c r="D37" s="22">
        <v>9165.7999999999993</v>
      </c>
    </row>
    <row r="38" spans="1:4" s="6" customFormat="1" ht="18.75" hidden="1" x14ac:dyDescent="0.25">
      <c r="A38" s="23"/>
      <c r="B38" s="22">
        <f t="shared" si="4"/>
        <v>10000</v>
      </c>
      <c r="C38" s="22"/>
      <c r="D38" s="22">
        <v>10000</v>
      </c>
    </row>
    <row r="39" spans="1:4" s="6" customFormat="1" ht="18.75" hidden="1" x14ac:dyDescent="0.25">
      <c r="A39" s="23"/>
      <c r="B39" s="22">
        <f>C39+D39</f>
        <v>27877.02</v>
      </c>
      <c r="C39" s="22"/>
      <c r="D39" s="22">
        <v>27877.02</v>
      </c>
    </row>
    <row r="40" spans="1:4" s="6" customFormat="1" ht="81" customHeight="1" x14ac:dyDescent="0.25">
      <c r="A40" s="23" t="s">
        <v>55</v>
      </c>
      <c r="B40" s="34">
        <v>0</v>
      </c>
      <c r="C40" s="22">
        <v>93793.49</v>
      </c>
      <c r="D40" s="22">
        <v>0</v>
      </c>
    </row>
    <row r="41" spans="1:4" s="6" customFormat="1" ht="83.25" customHeight="1" x14ac:dyDescent="0.25">
      <c r="A41" s="23" t="s">
        <v>63</v>
      </c>
      <c r="B41" s="34">
        <v>170</v>
      </c>
      <c r="C41" s="22"/>
      <c r="D41" s="22"/>
    </row>
    <row r="42" spans="1:4" s="6" customFormat="1" ht="83.25" customHeight="1" x14ac:dyDescent="0.25">
      <c r="A42" s="23" t="s">
        <v>62</v>
      </c>
      <c r="B42" s="34">
        <v>7957.7020000000002</v>
      </c>
      <c r="C42" s="22"/>
      <c r="D42" s="22"/>
    </row>
    <row r="43" spans="1:4" s="6" customFormat="1" ht="83.25" customHeight="1" x14ac:dyDescent="0.25">
      <c r="A43" s="23" t="s">
        <v>66</v>
      </c>
      <c r="B43" s="34">
        <v>5190.91</v>
      </c>
      <c r="C43" s="22"/>
      <c r="D43" s="22"/>
    </row>
    <row r="44" spans="1:4" s="6" customFormat="1" ht="83.25" customHeight="1" x14ac:dyDescent="0.25">
      <c r="A44" s="23" t="s">
        <v>68</v>
      </c>
      <c r="B44" s="34">
        <v>5475.17</v>
      </c>
      <c r="C44" s="22"/>
      <c r="D44" s="22"/>
    </row>
    <row r="45" spans="1:4" s="6" customFormat="1" ht="27" customHeight="1" x14ac:dyDescent="0.25">
      <c r="A45" s="23" t="s">
        <v>50</v>
      </c>
      <c r="B45" s="34">
        <v>22153.476999999999</v>
      </c>
      <c r="C45" s="22">
        <f t="shared" ref="C45:D45" si="5">+C46+C47+C48+C49+C50+C51+C52+C53+C54+C55</f>
        <v>9862.64</v>
      </c>
      <c r="D45" s="22">
        <f t="shared" si="5"/>
        <v>244494.36600000001</v>
      </c>
    </row>
    <row r="46" spans="1:4" s="6" customFormat="1" ht="37.5" hidden="1" x14ac:dyDescent="0.25">
      <c r="A46" s="23" t="s">
        <v>18</v>
      </c>
      <c r="B46" s="22">
        <f t="shared" ref="B46:B47" si="6">C46+D46</f>
        <v>1119.4000000000001</v>
      </c>
      <c r="C46" s="22"/>
      <c r="D46" s="22">
        <v>1119.4000000000001</v>
      </c>
    </row>
    <row r="47" spans="1:4" s="6" customFormat="1" ht="37.5" hidden="1" x14ac:dyDescent="0.25">
      <c r="A47" s="23" t="s">
        <v>19</v>
      </c>
      <c r="B47" s="22">
        <f t="shared" si="6"/>
        <v>443.07600000000002</v>
      </c>
      <c r="C47" s="22"/>
      <c r="D47" s="22">
        <f>3403.096-1087.02-1873</f>
        <v>443.07600000000002</v>
      </c>
    </row>
    <row r="48" spans="1:4" ht="18.75" hidden="1" x14ac:dyDescent="0.25">
      <c r="A48" s="23" t="s">
        <v>20</v>
      </c>
      <c r="B48" s="22">
        <f>C48+D48</f>
        <v>167129.03</v>
      </c>
      <c r="C48" s="22">
        <v>4209.8999999999996</v>
      </c>
      <c r="D48" s="22">
        <f>162919.13</f>
        <v>162919.13</v>
      </c>
    </row>
    <row r="49" spans="1:4" ht="37.5" hidden="1" x14ac:dyDescent="0.25">
      <c r="A49" s="23" t="s">
        <v>21</v>
      </c>
      <c r="B49" s="22">
        <f t="shared" ref="B49:B55" si="7">C49+D49</f>
        <v>24314.33</v>
      </c>
      <c r="C49" s="22"/>
      <c r="D49" s="22">
        <v>24314.33</v>
      </c>
    </row>
    <row r="50" spans="1:4" ht="37.5" hidden="1" x14ac:dyDescent="0.25">
      <c r="A50" s="23" t="s">
        <v>22</v>
      </c>
      <c r="B50" s="22">
        <f t="shared" si="7"/>
        <v>4932.57</v>
      </c>
      <c r="C50" s="22"/>
      <c r="D50" s="22">
        <v>4932.57</v>
      </c>
    </row>
    <row r="51" spans="1:4" ht="18.75" hidden="1" x14ac:dyDescent="0.25">
      <c r="A51" s="23" t="s">
        <v>23</v>
      </c>
      <c r="B51" s="22">
        <f t="shared" si="7"/>
        <v>12240.38</v>
      </c>
      <c r="C51" s="22"/>
      <c r="D51" s="22">
        <f>10367.38+1873</f>
        <v>12240.38</v>
      </c>
    </row>
    <row r="52" spans="1:4" ht="18.75" hidden="1" x14ac:dyDescent="0.25">
      <c r="A52" s="23" t="s">
        <v>24</v>
      </c>
      <c r="B52" s="22">
        <f t="shared" si="7"/>
        <v>4500</v>
      </c>
      <c r="C52" s="22"/>
      <c r="D52" s="22">
        <v>4500</v>
      </c>
    </row>
    <row r="53" spans="1:4" ht="18.75" hidden="1" x14ac:dyDescent="0.25">
      <c r="A53" s="23" t="s">
        <v>25</v>
      </c>
      <c r="B53" s="22">
        <f t="shared" si="7"/>
        <v>1000</v>
      </c>
      <c r="C53" s="22"/>
      <c r="D53" s="22">
        <v>1000</v>
      </c>
    </row>
    <row r="54" spans="1:4" ht="37.5" hidden="1" x14ac:dyDescent="0.25">
      <c r="A54" s="23" t="s">
        <v>26</v>
      </c>
      <c r="B54" s="22">
        <f t="shared" si="7"/>
        <v>33025.480000000003</v>
      </c>
      <c r="C54" s="22"/>
      <c r="D54" s="22">
        <f>31896.5+1128.98</f>
        <v>33025.480000000003</v>
      </c>
    </row>
    <row r="55" spans="1:4" ht="18.75" hidden="1" x14ac:dyDescent="0.25">
      <c r="A55" s="23" t="s">
        <v>27</v>
      </c>
      <c r="B55" s="22">
        <f t="shared" si="7"/>
        <v>5652.74</v>
      </c>
      <c r="C55" s="22">
        <v>5652.74</v>
      </c>
      <c r="D55" s="22">
        <v>0</v>
      </c>
    </row>
    <row r="56" spans="1:4" ht="18.75" hidden="1" x14ac:dyDescent="0.3">
      <c r="A56" s="25"/>
      <c r="B56" s="26"/>
      <c r="C56" s="25"/>
      <c r="D56" s="26"/>
    </row>
    <row r="57" spans="1:4" s="6" customFormat="1" ht="37.5" hidden="1" x14ac:dyDescent="0.25">
      <c r="A57" s="23" t="s">
        <v>28</v>
      </c>
      <c r="B57" s="22">
        <f>C57+D57</f>
        <v>7066.7</v>
      </c>
      <c r="C57" s="22"/>
      <c r="D57" s="22">
        <v>7066.7</v>
      </c>
    </row>
    <row r="58" spans="1:4" s="6" customFormat="1" ht="37.5" hidden="1" x14ac:dyDescent="0.25">
      <c r="A58" s="23" t="s">
        <v>29</v>
      </c>
      <c r="B58" s="22">
        <f t="shared" ref="B58:B61" si="8">C58+D58</f>
        <v>2410.2199999999998</v>
      </c>
      <c r="C58" s="22"/>
      <c r="D58" s="22">
        <v>2410.2199999999998</v>
      </c>
    </row>
    <row r="59" spans="1:4" s="6" customFormat="1" ht="37.5" hidden="1" x14ac:dyDescent="0.25">
      <c r="A59" s="23" t="s">
        <v>30</v>
      </c>
      <c r="B59" s="22">
        <f t="shared" si="8"/>
        <v>1942.81</v>
      </c>
      <c r="C59" s="22"/>
      <c r="D59" s="22">
        <v>1942.81</v>
      </c>
    </row>
    <row r="60" spans="1:4" ht="18.75" hidden="1" x14ac:dyDescent="0.25">
      <c r="A60" s="27" t="s">
        <v>31</v>
      </c>
      <c r="B60" s="22">
        <f t="shared" si="8"/>
        <v>300</v>
      </c>
      <c r="C60" s="22"/>
      <c r="D60" s="22">
        <v>300</v>
      </c>
    </row>
    <row r="61" spans="1:4" ht="18.75" hidden="1" x14ac:dyDescent="0.25">
      <c r="A61" s="23" t="s">
        <v>32</v>
      </c>
      <c r="B61" s="22">
        <f t="shared" si="8"/>
        <v>5509.17</v>
      </c>
      <c r="C61" s="22"/>
      <c r="D61" s="22">
        <v>5509.17</v>
      </c>
    </row>
    <row r="62" spans="1:4" s="7" customFormat="1" ht="19.5" x14ac:dyDescent="0.2">
      <c r="A62" s="28" t="s">
        <v>33</v>
      </c>
      <c r="B62" s="35">
        <f>B26+B27+B31+B32+B40+B41+B42+B45+B43+B44</f>
        <v>57485.909</v>
      </c>
      <c r="C62" s="24" t="e">
        <f>+C56+C45+#REF!+#REF!+#REF!+#REF!+#REF!+#REF!+#REF!+#REF!+#REF!+#REF!+#REF!+#REF!+#REF!+#REF!+#REF!+#REF!+C32+C31+#REF!+C27+C26</f>
        <v>#REF!</v>
      </c>
      <c r="D62" s="24" t="e">
        <f>+D56+D45+#REF!+#REF!+#REF!+#REF!+#REF!+#REF!+#REF!+#REF!+#REF!+#REF!+#REF!+#REF!+#REF!+#REF!+#REF!+#REF!+D32+D31+#REF!+D27+D26</f>
        <v>#REF!</v>
      </c>
    </row>
    <row r="63" spans="1:4" ht="19.5" x14ac:dyDescent="0.25">
      <c r="A63" s="38" t="s">
        <v>34</v>
      </c>
      <c r="B63" s="34">
        <f>B24-B62</f>
        <v>-6147.1640000000043</v>
      </c>
      <c r="C63" s="22">
        <v>0</v>
      </c>
      <c r="D63" s="22"/>
    </row>
    <row r="64" spans="1:4" ht="18.75" x14ac:dyDescent="0.3">
      <c r="A64" s="46" t="s">
        <v>35</v>
      </c>
      <c r="B64" s="47"/>
      <c r="C64" s="47"/>
      <c r="D64" s="47"/>
    </row>
    <row r="65" spans="1:4" s="8" customFormat="1" ht="21" customHeight="1" x14ac:dyDescent="0.35">
      <c r="A65" s="39" t="s">
        <v>36</v>
      </c>
      <c r="B65" s="40">
        <f>B66+B69+B72+B73+B74+B77</f>
        <v>6147.1640000000043</v>
      </c>
      <c r="C65" s="41"/>
      <c r="D65" s="41"/>
    </row>
    <row r="66" spans="1:4" ht="18.75" hidden="1" x14ac:dyDescent="0.3">
      <c r="A66" s="29" t="s">
        <v>37</v>
      </c>
      <c r="B66" s="42">
        <f>+B67+B68</f>
        <v>0</v>
      </c>
      <c r="C66" s="42"/>
      <c r="D66" s="42"/>
    </row>
    <row r="67" spans="1:4" ht="18.75" hidden="1" x14ac:dyDescent="0.3">
      <c r="A67" s="43" t="s">
        <v>38</v>
      </c>
      <c r="B67" s="30"/>
      <c r="C67" s="30"/>
      <c r="D67" s="30"/>
    </row>
    <row r="68" spans="1:4" ht="18.75" hidden="1" x14ac:dyDescent="0.3">
      <c r="A68" s="43" t="s">
        <v>39</v>
      </c>
      <c r="B68" s="30"/>
      <c r="C68" s="30"/>
      <c r="D68" s="30"/>
    </row>
    <row r="69" spans="1:4" ht="18.75" x14ac:dyDescent="0.3">
      <c r="A69" s="29" t="s">
        <v>40</v>
      </c>
      <c r="B69" s="42">
        <v>0</v>
      </c>
      <c r="C69" s="42"/>
      <c r="D69" s="42"/>
    </row>
    <row r="70" spans="1:4" ht="18.75" x14ac:dyDescent="0.3">
      <c r="A70" s="43" t="s">
        <v>38</v>
      </c>
      <c r="B70" s="42">
        <v>0</v>
      </c>
      <c r="C70" s="42"/>
      <c r="D70" s="42"/>
    </row>
    <row r="71" spans="1:4" ht="18.75" x14ac:dyDescent="0.3">
      <c r="A71" s="43" t="s">
        <v>39</v>
      </c>
      <c r="B71" s="30">
        <v>0</v>
      </c>
      <c r="C71" s="30"/>
      <c r="D71" s="30"/>
    </row>
    <row r="72" spans="1:4" ht="18.75" hidden="1" x14ac:dyDescent="0.3">
      <c r="A72" s="29" t="s">
        <v>41</v>
      </c>
      <c r="B72" s="30"/>
      <c r="C72" s="30"/>
      <c r="D72" s="30"/>
    </row>
    <row r="73" spans="1:4" ht="18.75" hidden="1" x14ac:dyDescent="0.3">
      <c r="A73" s="29" t="s">
        <v>42</v>
      </c>
      <c r="B73" s="30"/>
      <c r="C73" s="30"/>
      <c r="D73" s="30"/>
    </row>
    <row r="74" spans="1:4" ht="18.75" hidden="1" x14ac:dyDescent="0.3">
      <c r="A74" s="29" t="s">
        <v>43</v>
      </c>
      <c r="B74" s="30">
        <f>B75+B76</f>
        <v>0</v>
      </c>
      <c r="C74" s="30"/>
      <c r="D74" s="30"/>
    </row>
    <row r="75" spans="1:4" ht="18.75" hidden="1" x14ac:dyDescent="0.3">
      <c r="A75" s="43" t="s">
        <v>44</v>
      </c>
      <c r="B75" s="42">
        <v>0</v>
      </c>
      <c r="C75" s="42"/>
      <c r="D75" s="42"/>
    </row>
    <row r="76" spans="1:4" ht="18.75" hidden="1" x14ac:dyDescent="0.3">
      <c r="A76" s="43" t="s">
        <v>45</v>
      </c>
      <c r="B76" s="30"/>
      <c r="C76" s="30"/>
      <c r="D76" s="30"/>
    </row>
    <row r="77" spans="1:4" ht="18.75" x14ac:dyDescent="0.3">
      <c r="A77" s="29" t="s">
        <v>46</v>
      </c>
      <c r="B77" s="36">
        <f>-B63-B71</f>
        <v>6147.1640000000043</v>
      </c>
      <c r="C77" s="30">
        <f>-C63-C71</f>
        <v>0</v>
      </c>
      <c r="D77" s="30"/>
    </row>
    <row r="79" spans="1:4" s="11" customFormat="1" ht="15.75" x14ac:dyDescent="0.25">
      <c r="A79" s="10"/>
      <c r="B79" s="10"/>
      <c r="C79" s="10"/>
      <c r="D79" s="10" t="s">
        <v>47</v>
      </c>
    </row>
    <row r="80" spans="1:4" ht="37.5" x14ac:dyDescent="0.3">
      <c r="A80" s="37" t="s">
        <v>60</v>
      </c>
    </row>
    <row r="82" spans="1:1" ht="37.5" x14ac:dyDescent="0.3">
      <c r="A82" s="37" t="s">
        <v>57</v>
      </c>
    </row>
  </sheetData>
  <mergeCells count="5">
    <mergeCell ref="A1:D1"/>
    <mergeCell ref="A64:D64"/>
    <mergeCell ref="A2:A3"/>
    <mergeCell ref="B2:B3"/>
    <mergeCell ref="A25:B25"/>
  </mergeCells>
  <pageMargins left="0.47244094488188981" right="0.39370078740157483" top="0.27559055118110237" bottom="0.23622047244094491" header="0.19685039370078741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2" sqref="B1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Святец</dc:creator>
  <cp:lastModifiedBy>эдуард</cp:lastModifiedBy>
  <cp:lastPrinted>2024-12-01T14:14:14Z</cp:lastPrinted>
  <dcterms:created xsi:type="dcterms:W3CDTF">2017-10-25T02:46:09Z</dcterms:created>
  <dcterms:modified xsi:type="dcterms:W3CDTF">2024-12-01T14:14:17Z</dcterms:modified>
</cp:coreProperties>
</file>